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3950" windowHeight="9015" activeTab="0"/>
  </bookViews>
  <sheets>
    <sheet name="Feuille de calcul" sheetId="1" r:id="rId1"/>
    <sheet name="Fc" sheetId="2" r:id="rId2"/>
    <sheet name="vitesse moyenne" sheetId="3" r:id="rId3"/>
  </sheets>
  <definedNames>
    <definedName name="HTML_CodePage" hidden="1">1252</definedName>
    <definedName name="HTML_Control" hidden="1">{"'Feuil1'!$A$1:$T$16"}</definedName>
    <definedName name="HTML_Description" hidden="1">""</definedName>
    <definedName name="HTML_Email" hidden="1">""</definedName>
    <definedName name="HTML_Header" hidden="1">"Feuil1"</definedName>
    <definedName name="HTML_LastUpdate" hidden="1">"29/11/00"</definedName>
    <definedName name="HTML_LineAfter" hidden="1">FALSE</definedName>
    <definedName name="HTML_LineBefore" hidden="1">FALSE</definedName>
    <definedName name="HTML_Name" hidden="1">"LAURENT"</definedName>
    <definedName name="HTML_OBDlg2" hidden="1">TRUE</definedName>
    <definedName name="HTML_OBDlg4" hidden="1">TRUE</definedName>
    <definedName name="HTML_OS" hidden="1">0</definedName>
    <definedName name="HTML_PathFile" hidden="1">"C:\WINDOWS\Profiles\laurent\Bureau\MonHTML.htm"</definedName>
    <definedName name="HTML_Title" hidden="1">"Vma"</definedName>
  </definedNames>
  <calcPr fullCalcOnLoad="1"/>
</workbook>
</file>

<file path=xl/sharedStrings.xml><?xml version="1.0" encoding="utf-8"?>
<sst xmlns="http://schemas.openxmlformats.org/spreadsheetml/2006/main" count="65" uniqueCount="55">
  <si>
    <t>Distance (m)</t>
  </si>
  <si>
    <t>VMA</t>
  </si>
  <si>
    <t>FC</t>
  </si>
  <si>
    <t>%FCM</t>
  </si>
  <si>
    <t>%VMA</t>
  </si>
  <si>
    <t>Speed km/h</t>
  </si>
  <si>
    <t>1500m</t>
  </si>
  <si>
    <t>15km</t>
  </si>
  <si>
    <t>10km</t>
  </si>
  <si>
    <t>5000m</t>
  </si>
  <si>
    <t>Semi</t>
  </si>
  <si>
    <t>Marathon</t>
  </si>
  <si>
    <t>3000m</t>
  </si>
  <si>
    <t>Perf potentielle</t>
  </si>
  <si>
    <t>Distance</t>
  </si>
  <si>
    <t>Course</t>
  </si>
  <si>
    <t>% VMA</t>
  </si>
  <si>
    <t>Saisissez votre VMA en km/h</t>
  </si>
  <si>
    <t>Saisissez votre fréquence cardiaque max.</t>
  </si>
  <si>
    <t>Filière</t>
  </si>
  <si>
    <t>Vitesse</t>
  </si>
  <si>
    <t>Endurance aérobie</t>
  </si>
  <si>
    <t>Puissance Aérobie</t>
  </si>
  <si>
    <t>Courte</t>
  </si>
  <si>
    <t>Capacité aérobie</t>
  </si>
  <si>
    <t>Capacité et puissance aérobie</t>
  </si>
  <si>
    <t xml:space="preserve">Endurance </t>
  </si>
  <si>
    <t>fondamentale</t>
  </si>
  <si>
    <t>endurance</t>
  </si>
  <si>
    <t>active                     VMA longue</t>
  </si>
  <si>
    <t>%</t>
  </si>
  <si>
    <t>modulable</t>
  </si>
  <si>
    <t>Seuil</t>
  </si>
  <si>
    <t>Echauff</t>
  </si>
  <si>
    <t>Choix</t>
  </si>
  <si>
    <t>Estimation</t>
  </si>
  <si>
    <t>Formule de Karvonen</t>
  </si>
  <si>
    <t>Fc travail = (Fc max - Fc repos) x %VMA/100 + Fc Repos</t>
  </si>
  <si>
    <t>FC Max</t>
  </si>
  <si>
    <t>Fc repos</t>
  </si>
  <si>
    <t>Fc Travail</t>
  </si>
  <si>
    <t>Fc repos : matin au reveil</t>
  </si>
  <si>
    <t>Distance (km)</t>
  </si>
  <si>
    <t>Temps (hh:mn:sec)</t>
  </si>
  <si>
    <t>Vitesse moy.(km/h)</t>
  </si>
  <si>
    <t>Temps au 100m</t>
  </si>
  <si>
    <t>Temps au km</t>
  </si>
  <si>
    <t>2ème palier</t>
  </si>
  <si>
    <t>3ème palier</t>
  </si>
  <si>
    <t>Elite</t>
  </si>
  <si>
    <t>Bleu</t>
  </si>
  <si>
    <t>Competiteur</t>
  </si>
  <si>
    <t>Bleu + rouge</t>
  </si>
  <si>
    <t>Saisir</t>
  </si>
  <si>
    <t>saisir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</si>
</sst>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h:mm"/>
    <numFmt numFmtId="175" formatCode="h:mm:ss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i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color indexed="57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/>
    </xf>
    <xf numFmtId="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center"/>
    </xf>
    <xf numFmtId="0" fontId="5" fillId="34" borderId="16" xfId="0" applyFont="1" applyFill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7" xfId="0" applyFont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72" fontId="0" fillId="0" borderId="15" xfId="0" applyNumberForma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9" fontId="12" fillId="36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0" fontId="5" fillId="34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36" borderId="16" xfId="0" applyFont="1" applyFill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75" fontId="19" fillId="0" borderId="21" xfId="0" applyNumberFormat="1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0" fillId="36" borderId="17" xfId="0" applyNumberFormat="1" applyFont="1" applyFill="1" applyBorder="1" applyAlignment="1">
      <alignment/>
    </xf>
    <xf numFmtId="172" fontId="0" fillId="36" borderId="13" xfId="0" applyNumberFormat="1" applyFont="1" applyFill="1" applyBorder="1" applyAlignment="1">
      <alignment horizontal="center"/>
    </xf>
    <xf numFmtId="172" fontId="0" fillId="36" borderId="18" xfId="0" applyNumberFormat="1" applyFont="1" applyFill="1" applyBorder="1" applyAlignment="1">
      <alignment/>
    </xf>
    <xf numFmtId="172" fontId="0" fillId="36" borderId="0" xfId="0" applyNumberFormat="1" applyFont="1" applyFill="1" applyBorder="1" applyAlignment="1">
      <alignment horizontal="center"/>
    </xf>
    <xf numFmtId="172" fontId="0" fillId="36" borderId="22" xfId="0" applyNumberFormat="1" applyFont="1" applyFill="1" applyBorder="1" applyAlignment="1">
      <alignment/>
    </xf>
    <xf numFmtId="172" fontId="0" fillId="36" borderId="14" xfId="0" applyNumberFormat="1" applyFont="1" applyFill="1" applyBorder="1" applyAlignment="1">
      <alignment horizontal="center"/>
    </xf>
    <xf numFmtId="172" fontId="0" fillId="35" borderId="13" xfId="0" applyNumberFormat="1" applyFont="1" applyFill="1" applyBorder="1" applyAlignment="1">
      <alignment horizontal="center"/>
    </xf>
    <xf numFmtId="172" fontId="0" fillId="35" borderId="0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172" fontId="0" fillId="35" borderId="0" xfId="0" applyNumberForma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center"/>
    </xf>
    <xf numFmtId="172" fontId="0" fillId="35" borderId="14" xfId="0" applyNumberFormat="1" applyFill="1" applyBorder="1" applyAlignment="1">
      <alignment horizontal="center"/>
    </xf>
    <xf numFmtId="172" fontId="0" fillId="35" borderId="14" xfId="0" applyNumberFormat="1" applyFont="1" applyFill="1" applyBorder="1" applyAlignment="1">
      <alignment horizontal="center"/>
    </xf>
    <xf numFmtId="0" fontId="20" fillId="0" borderId="10" xfId="0" applyFont="1" applyBorder="1" applyAlignment="1" applyProtection="1">
      <alignment horizontal="center"/>
      <protection locked="0"/>
    </xf>
    <xf numFmtId="9" fontId="20" fillId="0" borderId="10" xfId="0" applyNumberFormat="1" applyFont="1" applyBorder="1" applyAlignment="1" applyProtection="1">
      <alignment horizontal="center"/>
      <protection locked="0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35" borderId="0" xfId="0" applyNumberFormat="1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38" borderId="10" xfId="0" applyFill="1" applyBorder="1" applyAlignment="1" applyProtection="1">
      <alignment/>
      <protection locked="0"/>
    </xf>
    <xf numFmtId="0" fontId="19" fillId="0" borderId="23" xfId="0" applyFont="1" applyBorder="1" applyAlignment="1" applyProtection="1">
      <alignment horizontal="center"/>
      <protection locked="0"/>
    </xf>
    <xf numFmtId="21" fontId="19" fillId="0" borderId="20" xfId="0" applyNumberFormat="1" applyFont="1" applyBorder="1" applyAlignment="1" applyProtection="1">
      <alignment horizontal="center"/>
      <protection locked="0"/>
    </xf>
    <xf numFmtId="172" fontId="0" fillId="0" borderId="1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2" fontId="20" fillId="0" borderId="19" xfId="0" applyNumberFormat="1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172" fontId="12" fillId="36" borderId="19" xfId="0" applyNumberFormat="1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40" borderId="25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0" borderId="26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" fillId="35" borderId="17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4" borderId="19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34" borderId="13" xfId="0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zoomScalePageLayoutView="0" workbookViewId="0" topLeftCell="A1">
      <selection activeCell="T27" sqref="T27"/>
    </sheetView>
  </sheetViews>
  <sheetFormatPr defaultColWidth="11.421875" defaultRowHeight="12.75"/>
  <cols>
    <col min="1" max="1" width="8.28125" style="0" customWidth="1"/>
    <col min="2" max="2" width="6.421875" style="25" customWidth="1"/>
    <col min="3" max="3" width="8.57421875" style="0" customWidth="1"/>
    <col min="4" max="4" width="9.00390625" style="7" customWidth="1"/>
    <col min="5" max="7" width="9.28125" style="7" customWidth="1"/>
    <col min="8" max="10" width="9.7109375" style="7" customWidth="1"/>
    <col min="11" max="11" width="10.140625" style="7" customWidth="1"/>
    <col min="12" max="12" width="9.28125" style="7" customWidth="1"/>
    <col min="13" max="16" width="9.7109375" style="7" customWidth="1"/>
  </cols>
  <sheetData>
    <row r="1" spans="1:6" ht="12.75">
      <c r="A1" s="125" t="s">
        <v>17</v>
      </c>
      <c r="B1" s="126"/>
      <c r="C1" s="126"/>
      <c r="D1" s="126"/>
      <c r="E1" s="127"/>
      <c r="F1" s="55">
        <v>15</v>
      </c>
    </row>
    <row r="2" spans="1:6" ht="12.75">
      <c r="A2" s="128" t="s">
        <v>18</v>
      </c>
      <c r="B2" s="129"/>
      <c r="C2" s="129"/>
      <c r="D2" s="129"/>
      <c r="E2" s="130"/>
      <c r="F2" s="56">
        <v>180</v>
      </c>
    </row>
    <row r="4" spans="1:16" s="11" customFormat="1" ht="12.75">
      <c r="A4" s="5" t="s">
        <v>16</v>
      </c>
      <c r="B4" s="10"/>
      <c r="C4" s="31">
        <v>0.6</v>
      </c>
      <c r="D4" s="31">
        <v>0.65</v>
      </c>
      <c r="E4" s="31">
        <v>0.7</v>
      </c>
      <c r="F4" s="8">
        <v>0.72</v>
      </c>
      <c r="G4" s="8">
        <v>0.8</v>
      </c>
      <c r="H4" s="31">
        <v>0.82</v>
      </c>
      <c r="I4" s="31">
        <v>0.85</v>
      </c>
      <c r="J4" s="31">
        <v>0.9</v>
      </c>
      <c r="K4" s="31">
        <v>0.95</v>
      </c>
      <c r="L4" s="8">
        <v>1</v>
      </c>
      <c r="M4" s="8">
        <v>1.02</v>
      </c>
      <c r="N4" s="8">
        <v>1.05</v>
      </c>
      <c r="O4" s="8">
        <v>1.1</v>
      </c>
      <c r="P4" s="40" t="s">
        <v>30</v>
      </c>
    </row>
    <row r="5" spans="1:16" ht="12.75">
      <c r="A5" s="9" t="s">
        <v>19</v>
      </c>
      <c r="B5" s="35"/>
      <c r="C5" s="133" t="s">
        <v>24</v>
      </c>
      <c r="D5" s="134"/>
      <c r="E5" s="135"/>
      <c r="F5" s="112"/>
      <c r="G5" s="131"/>
      <c r="H5" s="112" t="s">
        <v>25</v>
      </c>
      <c r="I5" s="112"/>
      <c r="J5" s="112"/>
      <c r="K5" s="36"/>
      <c r="L5" s="106" t="s">
        <v>22</v>
      </c>
      <c r="M5" s="106"/>
      <c r="N5" s="107"/>
      <c r="O5" s="107"/>
      <c r="P5" s="41" t="s">
        <v>1</v>
      </c>
    </row>
    <row r="6" spans="1:16" s="27" customFormat="1" ht="12.75">
      <c r="A6" s="30"/>
      <c r="B6" s="37"/>
      <c r="C6" s="136" t="s">
        <v>26</v>
      </c>
      <c r="D6" s="137"/>
      <c r="E6" s="117" t="s">
        <v>27</v>
      </c>
      <c r="F6" s="132"/>
      <c r="G6" s="38" t="s">
        <v>28</v>
      </c>
      <c r="H6" s="111" t="s">
        <v>29</v>
      </c>
      <c r="I6" s="140"/>
      <c r="J6" s="140"/>
      <c r="K6" s="111"/>
      <c r="L6" s="111"/>
      <c r="M6" s="33" t="s">
        <v>1</v>
      </c>
      <c r="N6" s="34" t="s">
        <v>23</v>
      </c>
      <c r="O6" s="32"/>
      <c r="P6" s="45" t="s">
        <v>31</v>
      </c>
    </row>
    <row r="7" spans="1:16" ht="12.75" customHeight="1">
      <c r="A7" s="115"/>
      <c r="B7" s="26"/>
      <c r="C7" s="59" t="s">
        <v>33</v>
      </c>
      <c r="D7" s="60"/>
      <c r="E7" s="60"/>
      <c r="F7" s="113" t="s">
        <v>32</v>
      </c>
      <c r="G7" s="113"/>
      <c r="H7" s="117"/>
      <c r="I7" s="117"/>
      <c r="J7" s="113"/>
      <c r="K7" s="113"/>
      <c r="L7" s="113"/>
      <c r="M7" s="114"/>
      <c r="N7" s="113"/>
      <c r="O7" s="113"/>
      <c r="P7" s="42"/>
    </row>
    <row r="8" spans="1:16" ht="12.75">
      <c r="A8" s="116"/>
      <c r="B8" s="26"/>
      <c r="C8" s="1"/>
      <c r="D8" s="2"/>
      <c r="E8" s="2"/>
      <c r="G8" s="138"/>
      <c r="H8" s="139"/>
      <c r="I8" s="71"/>
      <c r="J8" s="2"/>
      <c r="K8" s="2"/>
      <c r="L8" s="2"/>
      <c r="M8" s="2"/>
      <c r="N8" s="2"/>
      <c r="O8" s="2"/>
      <c r="P8" s="42"/>
    </row>
    <row r="9" spans="1:16" ht="12.75" customHeight="1">
      <c r="A9" s="108" t="s">
        <v>0</v>
      </c>
      <c r="B9" s="6">
        <v>100</v>
      </c>
      <c r="C9" s="75" t="str">
        <f aca="true" t="shared" si="0" ref="C9:P16">INT($B9*3600/($F$1*1000)/C$20/60)&amp;" ' "&amp;ROUND(MOD($B9*3600/($F$1*1000)/C$20,60),1)</f>
        <v>0 ' 40</v>
      </c>
      <c r="D9" s="76" t="str">
        <f t="shared" si="0"/>
        <v>0 ' 36,9</v>
      </c>
      <c r="E9" s="76" t="str">
        <f t="shared" si="0"/>
        <v>0 ' 34,3</v>
      </c>
      <c r="F9" s="76" t="str">
        <f t="shared" si="0"/>
        <v>0 ' 33,3</v>
      </c>
      <c r="G9" s="12" t="str">
        <f t="shared" si="0"/>
        <v>0 ' 30</v>
      </c>
      <c r="H9" s="12" t="str">
        <f t="shared" si="0"/>
        <v>0 ' 29,3</v>
      </c>
      <c r="I9" s="12" t="str">
        <f t="shared" si="0"/>
        <v>0 ' 28,2</v>
      </c>
      <c r="J9" s="12" t="str">
        <f t="shared" si="0"/>
        <v>0 ' 26,7</v>
      </c>
      <c r="K9" s="81" t="str">
        <f t="shared" si="0"/>
        <v>0 ' 25,3</v>
      </c>
      <c r="L9" s="81" t="str">
        <f t="shared" si="0"/>
        <v>0 ' 24</v>
      </c>
      <c r="M9" s="51" t="str">
        <f t="shared" si="0"/>
        <v>0 ' 23,5</v>
      </c>
      <c r="N9" s="13" t="str">
        <f t="shared" si="0"/>
        <v>0 ' 22,9</v>
      </c>
      <c r="O9" s="90" t="str">
        <f t="shared" si="0"/>
        <v>0 ' 21,8</v>
      </c>
      <c r="P9" s="43" t="str">
        <f t="shared" si="0"/>
        <v>0 ' 26,4</v>
      </c>
    </row>
    <row r="10" spans="1:16" ht="12.75">
      <c r="A10" s="109"/>
      <c r="B10" s="6">
        <v>200</v>
      </c>
      <c r="C10" s="77" t="str">
        <f t="shared" si="0"/>
        <v>1 ' 20</v>
      </c>
      <c r="D10" s="78" t="str">
        <f t="shared" si="0"/>
        <v>1 ' 13,8</v>
      </c>
      <c r="E10" s="78" t="str">
        <f t="shared" si="0"/>
        <v>1 ' 8,6</v>
      </c>
      <c r="F10" s="78" t="str">
        <f t="shared" si="0"/>
        <v>1 ' 6,7</v>
      </c>
      <c r="G10" s="14" t="str">
        <f t="shared" si="0"/>
        <v>1 ' 0</v>
      </c>
      <c r="H10" s="14" t="str">
        <f t="shared" si="0"/>
        <v>0 ' 58,5</v>
      </c>
      <c r="I10" s="14" t="str">
        <f t="shared" si="0"/>
        <v>0 ' 56,5</v>
      </c>
      <c r="J10" s="14" t="str">
        <f t="shared" si="0"/>
        <v>0 ' 53,3</v>
      </c>
      <c r="K10" s="82" t="str">
        <f t="shared" si="0"/>
        <v>0 ' 50,5</v>
      </c>
      <c r="L10" s="83" t="str">
        <f t="shared" si="0"/>
        <v>0 ' 48</v>
      </c>
      <c r="M10" s="15" t="str">
        <f t="shared" si="0"/>
        <v>0 ' 47,1</v>
      </c>
      <c r="N10" s="15" t="str">
        <f t="shared" si="0"/>
        <v>0 ' 45,7</v>
      </c>
      <c r="O10" s="91" t="str">
        <f t="shared" si="0"/>
        <v>0 ' 43,6</v>
      </c>
      <c r="P10" s="43" t="str">
        <f t="shared" si="0"/>
        <v>0 ' 52,7</v>
      </c>
    </row>
    <row r="11" spans="1:16" ht="12.75">
      <c r="A11" s="109"/>
      <c r="B11" s="6">
        <v>300</v>
      </c>
      <c r="C11" s="77" t="str">
        <f t="shared" si="0"/>
        <v>2 ' 0</v>
      </c>
      <c r="D11" s="78" t="str">
        <f t="shared" si="0"/>
        <v>1 ' 50,8</v>
      </c>
      <c r="E11" s="78" t="str">
        <f t="shared" si="0"/>
        <v>1 ' 42,9</v>
      </c>
      <c r="F11" s="78" t="str">
        <f t="shared" si="0"/>
        <v>1 ' 40</v>
      </c>
      <c r="G11" s="14" t="str">
        <f t="shared" si="0"/>
        <v>1 ' 30</v>
      </c>
      <c r="H11" s="14" t="str">
        <f t="shared" si="0"/>
        <v>1 ' 27,8</v>
      </c>
      <c r="I11" s="14" t="str">
        <f t="shared" si="0"/>
        <v>1 ' 24,7</v>
      </c>
      <c r="J11" s="14" t="str">
        <f t="shared" si="0"/>
        <v>1 ' 20</v>
      </c>
      <c r="K11" s="82" t="str">
        <f t="shared" si="0"/>
        <v>1 ' 15,8</v>
      </c>
      <c r="L11" s="83" t="str">
        <f t="shared" si="0"/>
        <v>1 ' 12</v>
      </c>
      <c r="M11" s="15" t="str">
        <f t="shared" si="0"/>
        <v>1 ' 10,6</v>
      </c>
      <c r="N11" s="92" t="str">
        <f t="shared" si="0"/>
        <v>1 ' 8,6</v>
      </c>
      <c r="O11" s="16" t="str">
        <f t="shared" si="0"/>
        <v>1 ' 5,5</v>
      </c>
      <c r="P11" s="43" t="str">
        <f t="shared" si="0"/>
        <v>1 ' 19,1</v>
      </c>
    </row>
    <row r="12" spans="1:16" ht="12.75">
      <c r="A12" s="109"/>
      <c r="B12" s="6">
        <v>400</v>
      </c>
      <c r="C12" s="77" t="str">
        <f t="shared" si="0"/>
        <v>2 ' 40</v>
      </c>
      <c r="D12" s="78" t="str">
        <f t="shared" si="0"/>
        <v>2 ' 27,7</v>
      </c>
      <c r="E12" s="78" t="str">
        <f t="shared" si="0"/>
        <v>2 ' 17,1</v>
      </c>
      <c r="F12" s="78" t="str">
        <f t="shared" si="0"/>
        <v>2 ' 13,3</v>
      </c>
      <c r="G12" s="14" t="str">
        <f t="shared" si="0"/>
        <v>2 ' 0</v>
      </c>
      <c r="H12" s="14" t="str">
        <f t="shared" si="0"/>
        <v>1 ' 57,1</v>
      </c>
      <c r="I12" s="14" t="str">
        <f t="shared" si="0"/>
        <v>1 ' 52,9</v>
      </c>
      <c r="J12" s="14" t="str">
        <f t="shared" si="0"/>
        <v>1 ' 46,7</v>
      </c>
      <c r="K12" s="83" t="str">
        <f t="shared" si="0"/>
        <v>1 ' 41,1</v>
      </c>
      <c r="L12" s="93" t="str">
        <f t="shared" si="0"/>
        <v>1 ' 36</v>
      </c>
      <c r="M12" s="92" t="str">
        <f t="shared" si="0"/>
        <v>1 ' 34,1</v>
      </c>
      <c r="N12" s="92" t="str">
        <f t="shared" si="0"/>
        <v>1 ' 31,4</v>
      </c>
      <c r="O12" s="16" t="str">
        <f t="shared" si="0"/>
        <v>1 ' 27,3</v>
      </c>
      <c r="P12" s="43" t="str">
        <f t="shared" si="0"/>
        <v>1 ' 45,5</v>
      </c>
    </row>
    <row r="13" spans="1:16" ht="12.75">
      <c r="A13" s="109"/>
      <c r="B13" s="6">
        <v>500</v>
      </c>
      <c r="C13" s="77" t="str">
        <f t="shared" si="0"/>
        <v>3 ' 20</v>
      </c>
      <c r="D13" s="78" t="str">
        <f t="shared" si="0"/>
        <v>3 ' 4,6</v>
      </c>
      <c r="E13" s="78" t="str">
        <f t="shared" si="0"/>
        <v>2 ' 51,4</v>
      </c>
      <c r="F13" s="78" t="str">
        <f t="shared" si="0"/>
        <v>2 ' 46,7</v>
      </c>
      <c r="G13" s="14" t="str">
        <f t="shared" si="0"/>
        <v>2 ' 30</v>
      </c>
      <c r="H13" s="14" t="str">
        <f t="shared" si="0"/>
        <v>2 ' 26,3</v>
      </c>
      <c r="I13" s="14" t="str">
        <f t="shared" si="0"/>
        <v>2 ' 21,2</v>
      </c>
      <c r="J13" s="14" t="str">
        <f t="shared" si="0"/>
        <v>2 ' 13,3</v>
      </c>
      <c r="K13" s="83" t="str">
        <f t="shared" si="0"/>
        <v>2 ' 6,3</v>
      </c>
      <c r="L13" s="93" t="str">
        <f>INT($B13*3600/($F$1*1000)/L$20/60)&amp;" ' "&amp;ROUND(MOD($B13*3600/($F$1*1000)/L$20,60),1)</f>
        <v>2 ' 0</v>
      </c>
      <c r="M13" s="92" t="str">
        <f t="shared" si="0"/>
        <v>1 ' 57,6</v>
      </c>
      <c r="N13" s="16" t="str">
        <f t="shared" si="0"/>
        <v>1 ' 54,3</v>
      </c>
      <c r="O13" s="16" t="str">
        <f t="shared" si="0"/>
        <v>1 ' 49,1</v>
      </c>
      <c r="P13" s="43" t="str">
        <f t="shared" si="0"/>
        <v>2 ' 11,9</v>
      </c>
    </row>
    <row r="14" spans="1:16" ht="12.75">
      <c r="A14" s="109"/>
      <c r="B14" s="6">
        <v>600</v>
      </c>
      <c r="C14" s="77" t="str">
        <f t="shared" si="0"/>
        <v>4 ' 0</v>
      </c>
      <c r="D14" s="78" t="str">
        <f t="shared" si="0"/>
        <v>3 ' 41,5</v>
      </c>
      <c r="E14" s="78" t="str">
        <f t="shared" si="0"/>
        <v>3 ' 25,7</v>
      </c>
      <c r="F14" s="78" t="str">
        <f t="shared" si="0"/>
        <v>3 ' 20</v>
      </c>
      <c r="G14" s="14" t="str">
        <f t="shared" si="0"/>
        <v>3 ' 0</v>
      </c>
      <c r="H14" s="14" t="str">
        <f t="shared" si="0"/>
        <v>2 ' 55,6</v>
      </c>
      <c r="I14" s="14" t="str">
        <f t="shared" si="0"/>
        <v>2 ' 49,4</v>
      </c>
      <c r="J14" s="14" t="str">
        <f t="shared" si="0"/>
        <v>2 ' 40</v>
      </c>
      <c r="K14" s="83" t="str">
        <f t="shared" si="0"/>
        <v>2 ' 31,6</v>
      </c>
      <c r="L14" s="82" t="str">
        <f t="shared" si="0"/>
        <v>2 ' 24</v>
      </c>
      <c r="M14" s="16" t="str">
        <f t="shared" si="0"/>
        <v>2 ' 21,2</v>
      </c>
      <c r="N14" s="16" t="str">
        <f t="shared" si="0"/>
        <v>2 ' 17,1</v>
      </c>
      <c r="O14" s="16" t="str">
        <f t="shared" si="0"/>
        <v>2 ' 10,9</v>
      </c>
      <c r="P14" s="43" t="str">
        <f t="shared" si="0"/>
        <v>2 ' 38,2</v>
      </c>
    </row>
    <row r="15" spans="1:16" ht="12.75">
      <c r="A15" s="109"/>
      <c r="B15" s="6">
        <v>800</v>
      </c>
      <c r="C15" s="77" t="str">
        <f t="shared" si="0"/>
        <v>5 ' 20</v>
      </c>
      <c r="D15" s="78" t="str">
        <f t="shared" si="0"/>
        <v>4 ' 55,4</v>
      </c>
      <c r="E15" s="78" t="str">
        <f t="shared" si="0"/>
        <v>4 ' 34,3</v>
      </c>
      <c r="F15" s="78" t="str">
        <f t="shared" si="0"/>
        <v>4 ' 26,7</v>
      </c>
      <c r="G15" s="16" t="str">
        <f t="shared" si="0"/>
        <v>4 ' 0</v>
      </c>
      <c r="H15" s="16" t="str">
        <f t="shared" si="0"/>
        <v>3 ' 54,1</v>
      </c>
      <c r="I15" s="16" t="str">
        <f t="shared" si="0"/>
        <v>3 ' 45,9</v>
      </c>
      <c r="J15" s="16" t="str">
        <f t="shared" si="0"/>
        <v>3 ' 33,3</v>
      </c>
      <c r="K15" s="93" t="str">
        <f t="shared" si="0"/>
        <v>3 ' 22,1</v>
      </c>
      <c r="L15" s="82" t="str">
        <f t="shared" si="0"/>
        <v>3 ' 12</v>
      </c>
      <c r="M15" s="16" t="str">
        <f t="shared" si="0"/>
        <v>3 ' 8,2</v>
      </c>
      <c r="N15" s="16" t="str">
        <f t="shared" si="0"/>
        <v>3 ' 2,9</v>
      </c>
      <c r="O15" s="16" t="str">
        <f t="shared" si="0"/>
        <v>2 ' 54,5</v>
      </c>
      <c r="P15" s="95" t="str">
        <f t="shared" si="0"/>
        <v>3 ' 31</v>
      </c>
    </row>
    <row r="16" spans="1:16" ht="12.75">
      <c r="A16" s="109"/>
      <c r="B16" s="6">
        <v>1000</v>
      </c>
      <c r="C16" s="77" t="str">
        <f t="shared" si="0"/>
        <v>6 ' 40</v>
      </c>
      <c r="D16" s="78" t="str">
        <f t="shared" si="0"/>
        <v>6 ' 9,2</v>
      </c>
      <c r="E16" s="78" t="str">
        <f t="shared" si="0"/>
        <v>5 ' 42,9</v>
      </c>
      <c r="F16" s="78" t="str">
        <f t="shared" si="0"/>
        <v>5 ' 33,3</v>
      </c>
      <c r="G16" s="16" t="str">
        <f t="shared" si="0"/>
        <v>5 ' 0</v>
      </c>
      <c r="H16" s="16" t="str">
        <f t="shared" si="0"/>
        <v>4 ' 52,7</v>
      </c>
      <c r="I16" s="15" t="str">
        <f t="shared" si="0"/>
        <v>4 ' 42,4</v>
      </c>
      <c r="J16" s="15" t="str">
        <f t="shared" si="0"/>
        <v>4 ' 26,7</v>
      </c>
      <c r="K16" s="93" t="str">
        <f t="shared" si="0"/>
        <v>4 ' 12,6</v>
      </c>
      <c r="L16" s="82" t="str">
        <f t="shared" si="0"/>
        <v>4 ' 0</v>
      </c>
      <c r="M16" s="16" t="str">
        <f t="shared" si="0"/>
        <v>3 ' 55,3</v>
      </c>
      <c r="N16" s="16" t="str">
        <f t="shared" si="0"/>
        <v>3 ' 48,6</v>
      </c>
      <c r="O16" s="16" t="str">
        <f t="shared" si="0"/>
        <v>3 ' 38,2</v>
      </c>
      <c r="P16" s="95" t="str">
        <f t="shared" si="0"/>
        <v>4 ' 23,7</v>
      </c>
    </row>
    <row r="17" spans="1:16" ht="12.75">
      <c r="A17" s="109"/>
      <c r="B17" s="6">
        <v>2000</v>
      </c>
      <c r="C17" s="77" t="str">
        <f aca="true" t="shared" si="1" ref="C17:K19">INT($B17*3600/($F$1*1000)/C$20/60)&amp;" ' "&amp;ROUND(MOD($B17*3600/($F$1*1000)/C$20,60),1)</f>
        <v>13 ' 20</v>
      </c>
      <c r="D17" s="78" t="str">
        <f t="shared" si="1"/>
        <v>12 ' 18,5</v>
      </c>
      <c r="E17" s="78" t="str">
        <f t="shared" si="1"/>
        <v>11 ' 25,7</v>
      </c>
      <c r="F17" s="78" t="str">
        <f t="shared" si="1"/>
        <v>11 ' 6,7</v>
      </c>
      <c r="G17" s="16" t="str">
        <f t="shared" si="1"/>
        <v>10 ' 0</v>
      </c>
      <c r="H17" s="16" t="str">
        <f t="shared" si="1"/>
        <v>9 ' 45,4</v>
      </c>
      <c r="I17" s="15" t="str">
        <f t="shared" si="1"/>
        <v>9 ' 24,7</v>
      </c>
      <c r="J17" s="15" t="str">
        <f t="shared" si="1"/>
        <v>8 ' 53,3</v>
      </c>
      <c r="K17" s="82" t="str">
        <f t="shared" si="1"/>
        <v>8 ' 25,3</v>
      </c>
      <c r="L17" s="84"/>
      <c r="M17" s="14"/>
      <c r="N17" s="14"/>
      <c r="O17" s="16"/>
      <c r="P17" s="95" t="str">
        <f>INT($B17*3600/($F$1*1000)/P$20/60)&amp;" ' "&amp;ROUND(MOD($B17*3600/($F$1*1000)/P$20,60),1)</f>
        <v>8 ' 47,5</v>
      </c>
    </row>
    <row r="18" spans="1:16" ht="12.75">
      <c r="A18" s="109"/>
      <c r="B18" s="6">
        <v>3000</v>
      </c>
      <c r="C18" s="77" t="str">
        <f t="shared" si="1"/>
        <v>20 ' 0</v>
      </c>
      <c r="D18" s="78" t="str">
        <f t="shared" si="1"/>
        <v>18 ' 27,7</v>
      </c>
      <c r="E18" s="78" t="str">
        <f t="shared" si="1"/>
        <v>17 ' 8,6</v>
      </c>
      <c r="F18" s="78" t="str">
        <f t="shared" si="1"/>
        <v>16 ' 40</v>
      </c>
      <c r="G18" s="16" t="str">
        <f t="shared" si="1"/>
        <v>15 ' 0</v>
      </c>
      <c r="H18" s="16" t="str">
        <f t="shared" si="1"/>
        <v>14 ' 38</v>
      </c>
      <c r="I18" s="15" t="str">
        <f t="shared" si="1"/>
        <v>14 ' 7,1</v>
      </c>
      <c r="J18" s="92" t="str">
        <f t="shared" si="1"/>
        <v>13 ' 20</v>
      </c>
      <c r="K18" s="84" t="str">
        <f t="shared" si="1"/>
        <v>12 ' 37,9</v>
      </c>
      <c r="L18" s="85"/>
      <c r="M18" s="14"/>
      <c r="N18" s="14"/>
      <c r="O18" s="16"/>
      <c r="P18" s="95" t="str">
        <f>INT($B18*3600/($F$1*1000)/P$20/60)&amp;" ' "&amp;ROUND(MOD($B18*3600/($F$1*1000)/P$20,60),1)</f>
        <v>13 ' 11,2</v>
      </c>
    </row>
    <row r="19" spans="1:16" ht="12.75">
      <c r="A19" s="110"/>
      <c r="B19" s="6">
        <v>5000</v>
      </c>
      <c r="C19" s="79" t="str">
        <f t="shared" si="1"/>
        <v>33 ' 20</v>
      </c>
      <c r="D19" s="80" t="str">
        <f t="shared" si="1"/>
        <v>30 ' 46,2</v>
      </c>
      <c r="E19" s="80" t="str">
        <f t="shared" si="1"/>
        <v>28 ' 34,3</v>
      </c>
      <c r="F19" s="80" t="str">
        <f t="shared" si="1"/>
        <v>27 ' 46,7</v>
      </c>
      <c r="G19" s="18" t="str">
        <f t="shared" si="1"/>
        <v>25 ' 0</v>
      </c>
      <c r="H19" s="18" t="str">
        <f t="shared" si="1"/>
        <v>24 ' 23,4</v>
      </c>
      <c r="I19" s="94" t="str">
        <f t="shared" si="1"/>
        <v>23 ' 31,8</v>
      </c>
      <c r="J19" s="18" t="str">
        <f t="shared" si="1"/>
        <v>22 ' 13,3</v>
      </c>
      <c r="K19" s="86" t="str">
        <f t="shared" si="1"/>
        <v>21 ' 3,2</v>
      </c>
      <c r="L19" s="87"/>
      <c r="M19" s="17"/>
      <c r="N19" s="17"/>
      <c r="O19" s="18"/>
      <c r="P19" s="96" t="str">
        <f>INT($B19*3600/($F$1*1000)/P$20/60)&amp;" ' "&amp;ROUND(MOD($B19*3600/($F$1*1000)/P$20,60),1)</f>
        <v>21 ' 58,7</v>
      </c>
    </row>
    <row r="20" spans="1:17" s="11" customFormat="1" ht="12.75">
      <c r="A20" s="5" t="s">
        <v>16</v>
      </c>
      <c r="B20" s="10"/>
      <c r="C20" s="8">
        <v>0.6</v>
      </c>
      <c r="D20" s="8">
        <v>0.65</v>
      </c>
      <c r="E20" s="8">
        <v>0.7</v>
      </c>
      <c r="F20" s="8">
        <v>0.72</v>
      </c>
      <c r="G20" s="8">
        <v>0.8</v>
      </c>
      <c r="H20" s="8">
        <v>0.82</v>
      </c>
      <c r="I20" s="8">
        <v>0.85</v>
      </c>
      <c r="J20" s="8">
        <v>0.9</v>
      </c>
      <c r="K20" s="8">
        <v>0.95</v>
      </c>
      <c r="L20" s="8">
        <v>1</v>
      </c>
      <c r="M20" s="8">
        <v>1.02</v>
      </c>
      <c r="N20" s="8">
        <v>1.05</v>
      </c>
      <c r="O20" s="8">
        <v>1.1</v>
      </c>
      <c r="P20" s="89">
        <v>0.91</v>
      </c>
      <c r="Q20" s="11" t="s">
        <v>53</v>
      </c>
    </row>
    <row r="21" spans="1:16" ht="22.5">
      <c r="A21" s="62" t="s">
        <v>5</v>
      </c>
      <c r="B21" s="63"/>
      <c r="C21" s="19">
        <f aca="true" t="shared" si="2" ref="C21:O21">$F$1*C$20</f>
        <v>9</v>
      </c>
      <c r="D21" s="19">
        <f t="shared" si="2"/>
        <v>9.75</v>
      </c>
      <c r="E21" s="19">
        <f t="shared" si="2"/>
        <v>10.5</v>
      </c>
      <c r="F21" s="19">
        <f t="shared" si="2"/>
        <v>10.799999999999999</v>
      </c>
      <c r="G21" s="19">
        <f t="shared" si="2"/>
        <v>12</v>
      </c>
      <c r="H21" s="19">
        <f t="shared" si="2"/>
        <v>12.299999999999999</v>
      </c>
      <c r="I21" s="19">
        <f t="shared" si="2"/>
        <v>12.75</v>
      </c>
      <c r="J21" s="19">
        <f t="shared" si="2"/>
        <v>13.5</v>
      </c>
      <c r="K21" s="19">
        <f t="shared" si="2"/>
        <v>14.25</v>
      </c>
      <c r="L21" s="19">
        <f t="shared" si="2"/>
        <v>15</v>
      </c>
      <c r="M21" s="19">
        <f t="shared" si="2"/>
        <v>15.3</v>
      </c>
      <c r="N21" s="19">
        <f t="shared" si="2"/>
        <v>15.75</v>
      </c>
      <c r="O21" s="39">
        <f t="shared" si="2"/>
        <v>16.5</v>
      </c>
      <c r="P21" s="44"/>
    </row>
    <row r="22" spans="1:16" ht="12.75">
      <c r="A22" s="29" t="s">
        <v>3</v>
      </c>
      <c r="B22" s="63"/>
      <c r="C22" s="61">
        <v>0.67</v>
      </c>
      <c r="D22" s="61">
        <v>0.72</v>
      </c>
      <c r="E22" s="61">
        <v>0.8</v>
      </c>
      <c r="F22" s="61">
        <v>0.83</v>
      </c>
      <c r="G22" s="61">
        <v>0.9</v>
      </c>
      <c r="H22" s="61">
        <v>0.91</v>
      </c>
      <c r="I22" s="61">
        <v>0.93</v>
      </c>
      <c r="J22" s="61">
        <v>0.95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/>
    </row>
    <row r="23" spans="1:16" ht="12.75">
      <c r="A23" s="29" t="s">
        <v>2</v>
      </c>
      <c r="B23" s="63"/>
      <c r="C23" s="28">
        <f>$F$2*C22</f>
        <v>120.60000000000001</v>
      </c>
      <c r="D23" s="28">
        <f aca="true" t="shared" si="3" ref="D23:O23">$F$2*D22</f>
        <v>129.6</v>
      </c>
      <c r="E23" s="28">
        <f t="shared" si="3"/>
        <v>144</v>
      </c>
      <c r="F23" s="28">
        <f t="shared" si="3"/>
        <v>149.4</v>
      </c>
      <c r="G23" s="28">
        <f t="shared" si="3"/>
        <v>162</v>
      </c>
      <c r="H23" s="28">
        <f t="shared" si="3"/>
        <v>163.8</v>
      </c>
      <c r="I23" s="28">
        <f t="shared" si="3"/>
        <v>167.4</v>
      </c>
      <c r="J23" s="28">
        <f t="shared" si="3"/>
        <v>171</v>
      </c>
      <c r="K23" s="28">
        <f t="shared" si="3"/>
        <v>180</v>
      </c>
      <c r="L23" s="28">
        <f t="shared" si="3"/>
        <v>180</v>
      </c>
      <c r="M23" s="28">
        <f t="shared" si="3"/>
        <v>180</v>
      </c>
      <c r="N23" s="28">
        <f t="shared" si="3"/>
        <v>180</v>
      </c>
      <c r="O23" s="28">
        <f t="shared" si="3"/>
        <v>180</v>
      </c>
      <c r="P23" s="28"/>
    </row>
    <row r="25" spans="4:13" ht="12.75" customHeight="1">
      <c r="D25" s="3" t="s">
        <v>4</v>
      </c>
      <c r="E25" s="3" t="s">
        <v>20</v>
      </c>
      <c r="F25" s="3" t="s">
        <v>3</v>
      </c>
      <c r="G25" s="3" t="s">
        <v>2</v>
      </c>
      <c r="I25" s="20" t="s">
        <v>15</v>
      </c>
      <c r="J25" s="20" t="s">
        <v>14</v>
      </c>
      <c r="K25" s="20" t="s">
        <v>4</v>
      </c>
      <c r="L25" s="118" t="s">
        <v>13</v>
      </c>
      <c r="M25" s="101"/>
    </row>
    <row r="26" spans="1:13" ht="14.25" customHeight="1">
      <c r="A26" s="119" t="s">
        <v>21</v>
      </c>
      <c r="B26" s="120"/>
      <c r="C26" s="121"/>
      <c r="D26" s="4">
        <v>0.7</v>
      </c>
      <c r="E26" s="73">
        <f>$F$1*D26</f>
        <v>10.5</v>
      </c>
      <c r="F26" s="4">
        <v>0.8</v>
      </c>
      <c r="G26" s="72">
        <f>$F$2*F26</f>
        <v>144</v>
      </c>
      <c r="I26" s="54" t="s">
        <v>11</v>
      </c>
      <c r="J26" s="22">
        <v>42195</v>
      </c>
      <c r="K26" s="23">
        <v>0.75</v>
      </c>
      <c r="L26" s="100" t="str">
        <f aca="true" t="shared" si="4" ref="L26:L31">INT(($J26*3600/($F$1*1000)/$K26/60)/60)&amp;"H "&amp;ROUND(MOD(($J26*3600/($F$1*1000)/$K26)/60,60),0)&amp;"mn "&amp;ROUND(MOD($J26*3600/($F$1*1000)/$K26,60),1)</f>
        <v>3H 45mn 2,4</v>
      </c>
      <c r="M26" s="101"/>
    </row>
    <row r="27" spans="1:13" ht="12.75" customHeight="1">
      <c r="A27" s="119" t="s">
        <v>47</v>
      </c>
      <c r="B27" s="120"/>
      <c r="C27" s="121"/>
      <c r="D27" s="4">
        <v>0.8</v>
      </c>
      <c r="E27" s="73">
        <f>$F$1*D27</f>
        <v>12</v>
      </c>
      <c r="F27" s="4">
        <v>0.9</v>
      </c>
      <c r="G27" s="72">
        <f>$F$2*F27</f>
        <v>162</v>
      </c>
      <c r="I27" s="21"/>
      <c r="J27" s="22">
        <v>42195</v>
      </c>
      <c r="K27" s="23">
        <v>0.8</v>
      </c>
      <c r="L27" s="100" t="str">
        <f t="shared" si="4"/>
        <v>3H 31mn 58,5</v>
      </c>
      <c r="M27" s="101"/>
    </row>
    <row r="28" spans="1:13" ht="12.75" customHeight="1">
      <c r="A28" s="119" t="s">
        <v>48</v>
      </c>
      <c r="B28" s="120"/>
      <c r="C28" s="121"/>
      <c r="D28" s="4">
        <v>0.9</v>
      </c>
      <c r="E28" s="73">
        <f>$F$1*F28</f>
        <v>14.25</v>
      </c>
      <c r="F28" s="4">
        <v>0.95</v>
      </c>
      <c r="G28" s="72">
        <f>$F$2*F28</f>
        <v>171</v>
      </c>
      <c r="I28" s="21" t="s">
        <v>10</v>
      </c>
      <c r="J28" s="24">
        <f>J27/2</f>
        <v>21097.5</v>
      </c>
      <c r="K28" s="23">
        <v>0.8</v>
      </c>
      <c r="L28" s="100" t="str">
        <f t="shared" si="4"/>
        <v>1H 45mn 29,2</v>
      </c>
      <c r="M28" s="101"/>
    </row>
    <row r="29" spans="1:16" ht="12.75">
      <c r="A29" s="122" t="s">
        <v>1</v>
      </c>
      <c r="B29" s="123"/>
      <c r="C29" s="124"/>
      <c r="D29" s="4">
        <v>1</v>
      </c>
      <c r="E29" s="73">
        <f>$F$1*D29</f>
        <v>15</v>
      </c>
      <c r="F29" s="4">
        <v>1</v>
      </c>
      <c r="G29" s="72">
        <f>$F$2</f>
        <v>180</v>
      </c>
      <c r="I29" s="21"/>
      <c r="J29" s="24">
        <f>J27/2</f>
        <v>21097.5</v>
      </c>
      <c r="K29" s="23">
        <v>0.85</v>
      </c>
      <c r="L29" s="100" t="str">
        <f t="shared" si="4"/>
        <v>1H 39mn 16,9</v>
      </c>
      <c r="M29" s="101"/>
      <c r="O29" s="74" t="s">
        <v>52</v>
      </c>
      <c r="P29" s="7" t="s">
        <v>49</v>
      </c>
    </row>
    <row r="30" spans="9:16" ht="12.75">
      <c r="I30" s="21" t="s">
        <v>7</v>
      </c>
      <c r="J30" s="24">
        <v>15000</v>
      </c>
      <c r="K30" s="23">
        <v>0.85</v>
      </c>
      <c r="L30" s="100" t="str">
        <f t="shared" si="4"/>
        <v>1H 11mn 35,3</v>
      </c>
      <c r="M30" s="101"/>
      <c r="O30" s="7" t="s">
        <v>50</v>
      </c>
      <c r="P30" s="7" t="s">
        <v>51</v>
      </c>
    </row>
    <row r="31" spans="3:13" ht="12.75">
      <c r="C31" s="52"/>
      <c r="D31" s="53"/>
      <c r="E31" s="53"/>
      <c r="F31" s="53"/>
      <c r="I31" s="21"/>
      <c r="J31" s="24">
        <v>15000</v>
      </c>
      <c r="K31" s="23">
        <v>0.87</v>
      </c>
      <c r="L31" s="100" t="str">
        <f t="shared" si="4"/>
        <v>1H 9mn 57,9</v>
      </c>
      <c r="M31" s="101"/>
    </row>
    <row r="32" spans="9:13" ht="12.75">
      <c r="I32" s="21" t="s">
        <v>8</v>
      </c>
      <c r="J32" s="24">
        <v>10000</v>
      </c>
      <c r="K32" s="23">
        <v>0.85</v>
      </c>
      <c r="L32" s="100" t="str">
        <f aca="true" t="shared" si="5" ref="L32:L38">INT($J32*3600/($F$1*1000)/$K32/60)&amp;" ' "&amp;ROUND(MOD($J32*3600/($F$1*1000)/$K32,60),1)</f>
        <v>47 ' 3,5</v>
      </c>
      <c r="M32" s="101"/>
    </row>
    <row r="33" spans="9:13" ht="12.75">
      <c r="I33" s="21"/>
      <c r="J33" s="24">
        <v>10000</v>
      </c>
      <c r="K33" s="23">
        <v>0.9</v>
      </c>
      <c r="L33" s="100" t="str">
        <f t="shared" si="5"/>
        <v>44 ' 26,7</v>
      </c>
      <c r="M33" s="101"/>
    </row>
    <row r="34" spans="9:13" ht="12.75">
      <c r="I34" s="21" t="s">
        <v>9</v>
      </c>
      <c r="J34" s="24">
        <v>5000</v>
      </c>
      <c r="K34" s="23">
        <v>0.95</v>
      </c>
      <c r="L34" s="100" t="str">
        <f t="shared" si="5"/>
        <v>21 ' 3,2</v>
      </c>
      <c r="M34" s="101"/>
    </row>
    <row r="35" spans="9:13" ht="12.75">
      <c r="I35" s="21" t="s">
        <v>12</v>
      </c>
      <c r="J35" s="24">
        <v>3000</v>
      </c>
      <c r="K35" s="23">
        <v>1</v>
      </c>
      <c r="L35" s="100" t="str">
        <f t="shared" si="5"/>
        <v>12 ' 0</v>
      </c>
      <c r="M35" s="101"/>
    </row>
    <row r="36" spans="9:13" ht="12.75">
      <c r="I36" s="21" t="s">
        <v>6</v>
      </c>
      <c r="J36" s="24">
        <v>1500</v>
      </c>
      <c r="K36" s="23">
        <v>1.1</v>
      </c>
      <c r="L36" s="100" t="str">
        <f t="shared" si="5"/>
        <v>5 ' 27,3</v>
      </c>
      <c r="M36" s="101"/>
    </row>
    <row r="37" spans="9:13" ht="12.75">
      <c r="I37" s="47" t="s">
        <v>34</v>
      </c>
      <c r="J37" s="48" t="s">
        <v>14</v>
      </c>
      <c r="K37" s="49" t="s">
        <v>30</v>
      </c>
      <c r="L37" s="104" t="s">
        <v>35</v>
      </c>
      <c r="M37" s="105"/>
    </row>
    <row r="38" spans="9:13" ht="12.75">
      <c r="I38" s="50"/>
      <c r="J38" s="88">
        <v>1000</v>
      </c>
      <c r="K38" s="89">
        <v>1.1</v>
      </c>
      <c r="L38" s="102" t="str">
        <f t="shared" si="5"/>
        <v>3 ' 38,2</v>
      </c>
      <c r="M38" s="103"/>
    </row>
    <row r="39" spans="10:11" ht="12.75">
      <c r="J39" s="7" t="s">
        <v>54</v>
      </c>
      <c r="K39" s="7" t="s">
        <v>53</v>
      </c>
    </row>
  </sheetData>
  <sheetProtection sheet="1" objects="1" scenarios="1"/>
  <mergeCells count="35">
    <mergeCell ref="A1:E1"/>
    <mergeCell ref="A2:E2"/>
    <mergeCell ref="F5:G5"/>
    <mergeCell ref="E6:F6"/>
    <mergeCell ref="C5:E5"/>
    <mergeCell ref="L27:M27"/>
    <mergeCell ref="A26:C26"/>
    <mergeCell ref="C6:D6"/>
    <mergeCell ref="G8:H8"/>
    <mergeCell ref="H6:J6"/>
    <mergeCell ref="L25:M25"/>
    <mergeCell ref="L26:M26"/>
    <mergeCell ref="A27:C27"/>
    <mergeCell ref="A29:C29"/>
    <mergeCell ref="A28:C28"/>
    <mergeCell ref="L28:M28"/>
    <mergeCell ref="L29:M29"/>
    <mergeCell ref="L5:O5"/>
    <mergeCell ref="A9:A19"/>
    <mergeCell ref="K6:L6"/>
    <mergeCell ref="H5:J5"/>
    <mergeCell ref="F7:G7"/>
    <mergeCell ref="M7:O7"/>
    <mergeCell ref="A7:A8"/>
    <mergeCell ref="H7:I7"/>
    <mergeCell ref="J7:L7"/>
    <mergeCell ref="L30:M30"/>
    <mergeCell ref="L38:M38"/>
    <mergeCell ref="L36:M36"/>
    <mergeCell ref="L37:M37"/>
    <mergeCell ref="L31:M31"/>
    <mergeCell ref="L32:M32"/>
    <mergeCell ref="L33:M33"/>
    <mergeCell ref="L35:M35"/>
    <mergeCell ref="L34:M34"/>
  </mergeCells>
  <printOptions/>
  <pageMargins left="0.12" right="0.2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51.421875" style="0" customWidth="1"/>
    <col min="2" max="2" width="13.57421875" style="0" customWidth="1"/>
    <col min="3" max="3" width="10.00390625" style="0" customWidth="1"/>
    <col min="4" max="4" width="9.28125" style="0" customWidth="1"/>
    <col min="5" max="5" width="14.57421875" style="0" customWidth="1"/>
    <col min="6" max="6" width="14.140625" style="0" customWidth="1"/>
  </cols>
  <sheetData>
    <row r="1" ht="12.75">
      <c r="A1" s="46" t="s">
        <v>36</v>
      </c>
    </row>
    <row r="2" spans="1:4" ht="12.75">
      <c r="A2" s="46" t="s">
        <v>37</v>
      </c>
      <c r="C2" s="57" t="s">
        <v>38</v>
      </c>
      <c r="D2" s="97">
        <v>191</v>
      </c>
    </row>
    <row r="3" spans="3:4" ht="12.75">
      <c r="C3" s="57" t="s">
        <v>39</v>
      </c>
      <c r="D3" s="97">
        <v>52</v>
      </c>
    </row>
    <row r="4" spans="1:4" ht="12.75">
      <c r="A4" t="s">
        <v>41</v>
      </c>
      <c r="C4" s="57" t="s">
        <v>16</v>
      </c>
      <c r="D4" s="97">
        <v>90</v>
      </c>
    </row>
    <row r="5" spans="3:4" ht="12.75">
      <c r="C5" s="57"/>
      <c r="D5" s="58"/>
    </row>
    <row r="6" spans="3:4" ht="12.75">
      <c r="C6" s="57" t="s">
        <v>40</v>
      </c>
      <c r="D6" s="58">
        <f>SUM((D2-D3)*D4/100+D3)</f>
        <v>177.1</v>
      </c>
    </row>
    <row r="11" spans="2:6" ht="12.75">
      <c r="B11" s="64"/>
      <c r="C11" s="64"/>
      <c r="D11" s="64"/>
      <c r="E11" s="64"/>
      <c r="F11" s="64"/>
    </row>
    <row r="12" spans="2:6" ht="12.75">
      <c r="B12" s="64"/>
      <c r="C12" s="65"/>
      <c r="D12" s="64"/>
      <c r="E12" s="64"/>
      <c r="F12" s="65"/>
    </row>
  </sheetData>
  <sheetProtection sheet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22.140625" style="66" customWidth="1"/>
    <col min="2" max="2" width="24.7109375" style="66" customWidth="1"/>
    <col min="3" max="3" width="23.421875" style="66" customWidth="1"/>
    <col min="4" max="4" width="21.57421875" style="66" customWidth="1"/>
    <col min="5" max="5" width="19.28125" style="66" customWidth="1"/>
    <col min="6" max="16384" width="11.421875" style="7" customWidth="1"/>
  </cols>
  <sheetData>
    <row r="1" spans="1:5" ht="16.5" thickBot="1">
      <c r="A1" s="67" t="s">
        <v>42</v>
      </c>
      <c r="B1" s="67" t="s">
        <v>43</v>
      </c>
      <c r="C1" s="67" t="s">
        <v>44</v>
      </c>
      <c r="D1" s="67" t="s">
        <v>45</v>
      </c>
      <c r="E1" s="67" t="s">
        <v>46</v>
      </c>
    </row>
    <row r="2" spans="1:5" ht="15.75" thickBot="1">
      <c r="A2" s="98">
        <v>0.902</v>
      </c>
      <c r="B2" s="99">
        <v>0.0020833333333333333</v>
      </c>
      <c r="C2" s="68">
        <f>A2/B2/24</f>
        <v>18.040000000000003</v>
      </c>
      <c r="D2" s="69">
        <f>360/C2</f>
        <v>19.955654101995563</v>
      </c>
      <c r="E2" s="70">
        <f>B2/A2</f>
        <v>0.0023096821877309683</v>
      </c>
    </row>
  </sheetData>
  <sheetProtection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2006-07-29T17:23:31Z</cp:lastPrinted>
  <dcterms:created xsi:type="dcterms:W3CDTF">2004-02-18T17:29:43Z</dcterms:created>
  <dcterms:modified xsi:type="dcterms:W3CDTF">2008-06-13T16:47:31Z</dcterms:modified>
  <cp:category/>
  <cp:version/>
  <cp:contentType/>
  <cp:contentStatus/>
</cp:coreProperties>
</file>